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d.docs.live.net/09cf4175ee707a53/Desktop/LBO-Reps-app/site/templates/"/>
    </mc:Choice>
  </mc:AlternateContent>
  <xr:revisionPtr revIDLastSave="0" documentId="8_{0068C8FD-B6F5-4BCC-A84D-592336FC33E9}" xr6:coauthVersionLast="47" xr6:coauthVersionMax="47" xr10:uidLastSave="{00000000-0000-0000-0000-000000000000}"/>
  <bookViews>
    <workbookView xWindow="-108" yWindow="-108" windowWidth="23256" windowHeight="13896" xr2:uid="{631B3813-D8FE-4FF1-9CBE-47FE4008D67F}"/>
  </bookViews>
  <sheets>
    <sheet name="Start Here" sheetId="1" r:id="rId1"/>
    <sheet name="PP&amp;E Schedule" sheetId="2"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9" i="2" l="1"/>
  <c r="G39" i="2"/>
  <c r="F39" i="2"/>
  <c r="E39" i="2"/>
  <c r="D39" i="2"/>
  <c r="C36" i="2"/>
  <c r="D29" i="2"/>
  <c r="G25" i="2"/>
  <c r="F25" i="2"/>
  <c r="E25" i="2"/>
  <c r="D25" i="2"/>
  <c r="F24" i="2"/>
  <c r="E24" i="2"/>
  <c r="D24" i="2"/>
  <c r="E23" i="2"/>
  <c r="D23" i="2"/>
  <c r="D22" i="2"/>
  <c r="H15" i="2"/>
  <c r="H17" i="2" s="1"/>
  <c r="G15" i="2"/>
  <c r="G17" i="2" s="1"/>
  <c r="F15" i="2"/>
  <c r="F17" i="2" s="1"/>
  <c r="E15" i="2"/>
  <c r="E17" i="2" s="1"/>
  <c r="D15" i="2"/>
  <c r="H8" i="2"/>
  <c r="H16" i="2" s="1"/>
  <c r="G8" i="2"/>
  <c r="G16" i="2" s="1"/>
  <c r="F8" i="2"/>
  <c r="F16" i="2" s="1"/>
  <c r="E8" i="2"/>
  <c r="E16" i="2" s="1"/>
  <c r="D8" i="2"/>
  <c r="D16" i="2" s="1"/>
  <c r="H25" i="2" l="1"/>
  <c r="H30" i="2"/>
  <c r="H40" i="2"/>
  <c r="H41" i="2" s="1"/>
  <c r="H42" i="2" s="1"/>
  <c r="G30" i="2"/>
  <c r="H24" i="2"/>
  <c r="G40" i="2"/>
  <c r="G41" i="2" s="1"/>
  <c r="G42" i="2" s="1"/>
  <c r="G24" i="2"/>
  <c r="F30" i="2"/>
  <c r="G23" i="2"/>
  <c r="H23" i="2"/>
  <c r="F40" i="2"/>
  <c r="F41" i="2" s="1"/>
  <c r="F42" i="2" s="1"/>
  <c r="F23" i="2"/>
  <c r="E22" i="2"/>
  <c r="G22" i="2"/>
  <c r="H22" i="2"/>
  <c r="E30" i="2"/>
  <c r="F22" i="2"/>
  <c r="E40" i="2"/>
  <c r="E41" i="2" s="1"/>
  <c r="E42" i="2" s="1"/>
  <c r="D17" i="2"/>
  <c r="D30" i="2" l="1"/>
  <c r="F21" i="2"/>
  <c r="F26" i="2" s="1"/>
  <c r="D34" i="2"/>
  <c r="H21" i="2"/>
  <c r="H26" i="2" s="1"/>
  <c r="E21" i="2"/>
  <c r="E26" i="2" s="1"/>
  <c r="D40" i="2"/>
  <c r="D41" i="2" s="1"/>
  <c r="D42" i="2" s="1"/>
  <c r="G21" i="2"/>
  <c r="G26" i="2" s="1"/>
  <c r="D21" i="2"/>
  <c r="D26" i="2" s="1"/>
  <c r="D43" i="2" s="1"/>
  <c r="F43" i="2" l="1"/>
  <c r="F31" i="2"/>
  <c r="E34" i="2"/>
  <c r="H43" i="2"/>
  <c r="H31" i="2"/>
  <c r="E43" i="2"/>
  <c r="E31" i="2"/>
  <c r="G43" i="2"/>
  <c r="G31" i="2"/>
  <c r="D31" i="2"/>
  <c r="D32" i="2" s="1"/>
  <c r="E29" i="2" s="1"/>
  <c r="E32" i="2" s="1"/>
  <c r="F29" i="2" s="1"/>
  <c r="F32" i="2" s="1"/>
  <c r="G29" i="2" s="1"/>
  <c r="G32" i="2" s="1"/>
  <c r="H29" i="2" s="1"/>
  <c r="H32" i="2" s="1"/>
  <c r="D35" i="2"/>
  <c r="F34" i="2" l="1"/>
  <c r="E36" i="2"/>
  <c r="E35" i="2"/>
  <c r="F35" i="2" s="1"/>
  <c r="G35" i="2" s="1"/>
  <c r="H35" i="2" s="1"/>
  <c r="D36" i="2"/>
  <c r="F36" i="2" l="1"/>
  <c r="G34" i="2"/>
  <c r="G36" i="2" l="1"/>
  <c r="H34" i="2"/>
  <c r="H36" i="2" s="1"/>
</calcChain>
</file>

<file path=xl/sharedStrings.xml><?xml version="1.0" encoding="utf-8"?>
<sst xmlns="http://schemas.openxmlformats.org/spreadsheetml/2006/main" count="99" uniqueCount="74">
  <si>
    <t>IronLeaf Fitness: PP&amp;E and Depreciation Schedule Template</t>
  </si>
  <si>
    <t>Treadmills wear out, new gyms cost real money, and profit is not the same thing as cash.</t>
  </si>
  <si>
    <t>The story</t>
  </si>
  <si>
    <t>Lena Morales was a Division I rower who couldn't find a gym near campus that opened before 6 a.m. So after graduation she opened one. IronLeaf Fitness now has three strength-and-conditioning gyms in Columbus, and members love that the racks are never broken and the rowers are always new.</t>
  </si>
  <si>
    <t>That reputation is expensive. Every year, each gym needs about $32,000 of new equipment just to stay in top shape, and Lena wants to open two more gyms in FY2027 and FY2028 at roughly $450,000 each. Her investors keep pointing at IronLeaf's growing EBITDA. Lena keeps asking a harder question: "If our profit is going up, why does our bank balance feel tight?"</t>
  </si>
  <si>
    <t>Your job</t>
  </si>
  <si>
    <t>Build IronLeaf's capital expenditure plan and depreciation schedule for FY2026 to FY2030, roll forward the gyms' property, plant and equipment (PP&amp;E), and show Lena how much cash is really left after paying for equipment.</t>
  </si>
  <si>
    <t>What you'll learn</t>
  </si>
  <si>
    <t>â€¢  The difference between maintenance capex (keeping what you have running) and growth capex (building new capacity)</t>
  </si>
  <si>
    <t>â€¢  Straight-line depreciation, and how a depreciation "waterfall" tracks each year's purchases separately</t>
  </si>
  <si>
    <t>â€¢  The PP&amp;E roll-forward: opening balance + capex - depreciation = closing balance</t>
  </si>
  <si>
    <t>â€¢  Why EBITDA overstates cash for capital-heavy businesses, and why PE investors always ask about capex</t>
  </si>
  <si>
    <t>How this workbook works</t>
  </si>
  <si>
    <t>Everything is on the PP&amp;E Schedule sheet. Blue cells on yellow are inputs; black cells are formulas. Each year's new equipment is depreciated evenly over its useful life, starting in the year it's bought. Equipment IronLeaf already owned at the end of FY2025 has its own depreciation line. All figures are in $ thousands.</t>
  </si>
  <si>
    <t>Try this</t>
  </si>
  <si>
    <t>1.  Lena pushes the fifth gym back a year: change gyms open in FY2028 from 5 to 4 and in FY2029 to 5. How does that change cash left after capex in FY2028?</t>
  </si>
  <si>
    <t>2.  A supplier offers equipment that lasts 10 years instead of 7. Change the useful life. What happens to depreciation and EBIT, and does it change cash at all?</t>
  </si>
  <si>
    <t>3.  Compare capex with depreciation each year (the "capex Ã· depreciation" row). Why is it well above 1.0x while IronLeaf is opening gyms?</t>
  </si>
  <si>
    <t>4.  An investor says IronLeaf is worth 8x EBITDA. Using the bottom section, explain why a buyer might pay less once capex is considered.</t>
  </si>
  <si>
    <t>Practice it on LBO Reps</t>
  </si>
  <si>
    <t>Capex and depreciation are key parts of free cash flow, the cash that pays down debt in an LBO. Practice it in the free lesson "Free cash flow" at www.financialmodelingcourse.io/#lesson-4.</t>
  </si>
  <si>
    <t>IronLeaf Fitness, its founder and all figures are fictional and for education only.</t>
  </si>
  <si>
    <t>Free template from LBO Reps  Â·  www.financialmodelingcourse.io  Â·  Practice building LBOs one formula at a time.</t>
  </si>
  <si>
    <t>IronLeaf Fitness</t>
  </si>
  <si>
    <t>Capex, depreciation and PP&amp;E  Â·  $ in thousands</t>
  </si>
  <si>
    <t>Blue cells on yellow = inputs you can change.  Black = formulas.  Grey italics = notes.</t>
  </si>
  <si>
    <t>Assumptions</t>
  </si>
  <si>
    <t>FY2025A</t>
  </si>
  <si>
    <t>FY2026E</t>
  </si>
  <si>
    <t>FY2027E</t>
  </si>
  <si>
    <t>FY2028E</t>
  </si>
  <si>
    <t>FY2029E</t>
  </si>
  <si>
    <t>FY2030E</t>
  </si>
  <si>
    <t>Fiscal year</t>
  </si>
  <si>
    <t>Used by the depreciation schedule to know when each purchase starts depreciating.</t>
  </si>
  <si>
    <t>Gyms open</t>
  </si>
  <si>
    <t xml:space="preserve">   New gyms opened</t>
  </si>
  <si>
    <t>Maintenance capex per gym</t>
  </si>
  <si>
    <t>Replacing worn treadmills, bikes, racks and flooring.</t>
  </si>
  <si>
    <t>Build-out cost per new gym</t>
  </si>
  <si>
    <t>Equipment and fit-out for each new location.</t>
  </si>
  <si>
    <t>Useful life of new equipment (years)</t>
  </si>
  <si>
    <t>EBITDA</t>
  </si>
  <si>
    <t>From IronLeaf's income statement. Used in the "Why it matters" section.</t>
  </si>
  <si>
    <t>Capital expenditures</t>
  </si>
  <si>
    <t>Maintenance capex</t>
  </si>
  <si>
    <t>Growth capex</t>
  </si>
  <si>
    <t>Only spent in years a new gym opens.</t>
  </si>
  <si>
    <t>Total capex</t>
  </si>
  <si>
    <t>Depreciation schedule</t>
  </si>
  <si>
    <t>Existing equipment (owned at end of FY2025)</t>
  </si>
  <si>
    <t>Older equipment that is gradually becoming fully depreciated.</t>
  </si>
  <si>
    <t xml:space="preserve">   Purchases in FY2026</t>
  </si>
  <si>
    <t xml:space="preserve">   Purchases in FY2027</t>
  </si>
  <si>
    <t xml:space="preserve">   Purchases in FY2028</t>
  </si>
  <si>
    <t xml:space="preserve">   Purchases in FY2029</t>
  </si>
  <si>
    <t xml:space="preserve">   Purchases in FY2030</t>
  </si>
  <si>
    <t>Each row spreads one year's capex evenly over its useful life. This is the "waterfall".</t>
  </si>
  <si>
    <t>Total depreciation</t>
  </si>
  <si>
    <t>Net PP&amp;E roll-forward</t>
  </si>
  <si>
    <t>Opening net PP&amp;E</t>
  </si>
  <si>
    <t>Plus: capex</t>
  </si>
  <si>
    <t>Less: depreciation</t>
  </si>
  <si>
    <t>Closing net PP&amp;E</t>
  </si>
  <si>
    <t>Gross PP&amp;E (at cost)</t>
  </si>
  <si>
    <t>Accumulated depreciation</t>
  </si>
  <si>
    <t>Check: gross - accumulated - net (should be 0)</t>
  </si>
  <si>
    <t>Why it matters: EBITDA vs. cash</t>
  </si>
  <si>
    <t>Less: capex</t>
  </si>
  <si>
    <t>Cash left after capex</t>
  </si>
  <si>
    <t>Before interest, taxes and working capital. Still far below EBITDA in build-out years.</t>
  </si>
  <si>
    <t xml:space="preserve">   Cash after capex as % of EBITDA</t>
  </si>
  <si>
    <t>Capex Ã· depreciation</t>
  </si>
  <si>
    <t>Above 1.0x means IronLeaf is investing faster than its equipment wears 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</si>
</sst>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quot;â€“&quot;"/>
    <numFmt numFmtId="165" formatCode="0.0%;\(0.0%\);&quot;â€“&quot;"/>
    <numFmt numFmtId="166" formatCode="0.0&quot;x&quot;"/>
  </numFmts>
  <fonts count="12" x14ac:knownFonts="1">
    <font>
      <sz val="10"/>
      <color theme="1"/>
      <name val="Arial"/>
      <family val="2"/>
    </font>
    <font>
      <b/>
      <sz val="18"/>
      <color rgb="FF0F362A"/>
      <name val="Arial"/>
      <family val="2"/>
    </font>
    <font>
      <sz val="11"/>
      <color rgb="FF6B6F6D"/>
      <name val="Arial"/>
      <family val="2"/>
    </font>
    <font>
      <b/>
      <sz val="10"/>
      <color theme="1"/>
      <name val="Arial"/>
      <family val="2"/>
    </font>
    <font>
      <b/>
      <sz val="12"/>
      <color rgb="FF157659"/>
      <name val="Arial"/>
      <family val="2"/>
    </font>
    <font>
      <i/>
      <sz val="10"/>
      <color rgb="FF6B6F6D"/>
      <name val="Arial"/>
      <family val="2"/>
    </font>
    <font>
      <u/>
      <sz val="10"/>
      <color theme="10"/>
      <name val="Arial"/>
      <family val="2"/>
    </font>
    <font>
      <i/>
      <u/>
      <sz val="10"/>
      <color rgb="FF6B6F6D"/>
      <name val="Arial"/>
      <family val="2"/>
    </font>
    <font>
      <b/>
      <sz val="10"/>
      <color rgb="FFFFFFFF"/>
      <name val="Arial"/>
      <family val="2"/>
    </font>
    <font>
      <sz val="10"/>
      <color rgb="FF0000FF"/>
      <name val="Arial"/>
      <family val="2"/>
    </font>
    <font>
      <b/>
      <sz val="10"/>
      <color rgb="FF0000FF"/>
      <name val="Arial"/>
      <family val="2"/>
    </font>
    <font>
      <b/>
      <sz val="10"/>
      <color rgb="FF157659"/>
      <name val="Arial"/>
      <family val="2"/>
    </font>
  </fonts>
  <fills count="5">
    <fill>
      <patternFill patternType="none"/>
    </fill>
    <fill>
      <patternFill patternType="gray125"/>
    </fill>
    <fill>
      <patternFill patternType="solid">
        <fgColor rgb="FF0F362A"/>
        <bgColor indexed="64"/>
      </patternFill>
    </fill>
    <fill>
      <patternFill patternType="solid">
        <fgColor rgb="FFFFF7D6"/>
        <bgColor indexed="64"/>
      </patternFill>
    </fill>
    <fill>
      <patternFill patternType="solid">
        <fgColor rgb="FFE5F0EB"/>
        <bgColor indexed="64"/>
      </patternFill>
    </fill>
  </fills>
  <borders count="2">
    <border>
      <left/>
      <right/>
      <top/>
      <bottom/>
      <diagonal/>
    </border>
    <border>
      <left/>
      <right/>
      <top style="thin">
        <color rgb="FF0F362A"/>
      </top>
      <bottom/>
      <diagonal/>
    </border>
  </borders>
  <cellStyleXfs count="2">
    <xf numFmtId="0" fontId="0" fillId="0" borderId="0"/>
    <xf numFmtId="0" fontId="6" fillId="0" borderId="0" applyNumberFormat="0" applyFill="0" applyBorder="0" applyAlignment="0" applyProtection="0"/>
  </cellStyleXfs>
  <cellXfs count="22">
    <xf numFmtId="0" fontId="0" fillId="0" borderId="0" xfId="0"/>
    <xf numFmtId="0" fontId="1" fillId="0" borderId="0" xfId="0" applyFont="1"/>
    <xf numFmtId="0" fontId="2" fillId="0" borderId="0" xfId="0" applyFont="1"/>
    <xf numFmtId="0" fontId="4" fillId="0" borderId="0" xfId="0" applyFont="1"/>
    <xf numFmtId="0" fontId="0" fillId="0" borderId="0" xfId="0" applyAlignment="1">
      <alignment vertical="top" wrapText="1"/>
    </xf>
    <xf numFmtId="0" fontId="5" fillId="0" borderId="0" xfId="0" applyFont="1"/>
    <xf numFmtId="0" fontId="7" fillId="0" borderId="0" xfId="1" applyFont="1"/>
    <xf numFmtId="0" fontId="8" fillId="2" borderId="0" xfId="0" applyFont="1" applyFill="1"/>
    <xf numFmtId="0" fontId="8" fillId="2" borderId="0" xfId="0" applyFont="1" applyFill="1" applyAlignment="1">
      <alignment horizontal="right"/>
    </xf>
    <xf numFmtId="0" fontId="5" fillId="0" borderId="0" xfId="0" applyFont="1" applyAlignment="1">
      <alignment horizontal="right"/>
    </xf>
    <xf numFmtId="164" fontId="9" fillId="3" borderId="0" xfId="0" applyNumberFormat="1" applyFont="1" applyFill="1" applyAlignment="1">
      <alignment horizontal="right"/>
    </xf>
    <xf numFmtId="164" fontId="0" fillId="0" borderId="0" xfId="0" applyNumberFormat="1" applyAlignment="1">
      <alignment horizontal="right"/>
    </xf>
    <xf numFmtId="0" fontId="3" fillId="0" borderId="1" xfId="0" applyFont="1" applyBorder="1"/>
    <xf numFmtId="164" fontId="3" fillId="0" borderId="1" xfId="0" applyNumberFormat="1" applyFont="1" applyBorder="1" applyAlignment="1">
      <alignment horizontal="right"/>
    </xf>
    <xf numFmtId="0" fontId="3" fillId="4" borderId="1" xfId="0" applyFont="1" applyFill="1" applyBorder="1"/>
    <xf numFmtId="164" fontId="10" fillId="4" borderId="1" xfId="0" applyNumberFormat="1" applyFont="1" applyFill="1" applyBorder="1" applyAlignment="1">
      <alignment horizontal="right"/>
    </xf>
    <xf numFmtId="164" fontId="3" fillId="4" borderId="1" xfId="0" applyNumberFormat="1" applyFont="1" applyFill="1" applyBorder="1" applyAlignment="1">
      <alignment horizontal="right"/>
    </xf>
    <xf numFmtId="0" fontId="11" fillId="0" borderId="0" xfId="0" applyFont="1"/>
    <xf numFmtId="164" fontId="11" fillId="0" borderId="0" xfId="0" applyNumberFormat="1" applyFont="1" applyAlignment="1">
      <alignment horizontal="right"/>
    </xf>
    <xf numFmtId="0" fontId="0" fillId="4" borderId="0" xfId="0" applyFill="1"/>
    <xf numFmtId="165" fontId="5" fillId="0" borderId="0" xfId="0" applyNumberFormat="1" applyFont="1" applyAlignment="1">
      <alignment horizontal="right"/>
    </xf>
    <xf numFmtId="166" fontId="0" fillId="0" borderId="0" xfId="0" applyNumberFormat="1" applyAlignment="1">
      <alignment horizontal="right"/>
    </xf>
  </cellXfs>
  <cellStyles count="2">
    <cellStyle name="Hyperlink" xfId="1" builtinId="8"/>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financialmodelingcourse.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217AA-D643-4848-BF8D-7600217C384C}">
  <dimension ref="B2:B32"/>
  <sheetViews>
    <sheetView showGridLines="0" tabSelected="1" zoomScaleNormal="100" workbookViewId="0"/>
  </sheetViews>
  <sheetFormatPr defaultRowHeight="13.2" x14ac:dyDescent="0.25"/>
  <cols>
    <col min="1" max="1" width="3.77734375" customWidth="1"/>
    <col min="2" max="2" width="100.77734375" customWidth="1"/>
  </cols>
  <sheetData>
    <row r="2" spans="2:2" ht="22.8" x14ac:dyDescent="0.4">
      <c r="B2" s="1" t="s">
        <v>0</v>
      </c>
    </row>
    <row r="3" spans="2:2" ht="13.8" x14ac:dyDescent="0.25">
      <c r="B3" s="2" t="s">
        <v>1</v>
      </c>
    </row>
    <row r="5" spans="2:2" ht="15.6" x14ac:dyDescent="0.3">
      <c r="B5" s="3" t="s">
        <v>2</v>
      </c>
    </row>
    <row r="6" spans="2:2" ht="43.95" customHeight="1" x14ac:dyDescent="0.25">
      <c r="B6" s="4" t="s">
        <v>3</v>
      </c>
    </row>
    <row r="7" spans="2:2" ht="58.05" customHeight="1" x14ac:dyDescent="0.25">
      <c r="B7" s="4" t="s">
        <v>4</v>
      </c>
    </row>
    <row r="9" spans="2:2" ht="15.6" x14ac:dyDescent="0.3">
      <c r="B9" s="3" t="s">
        <v>5</v>
      </c>
    </row>
    <row r="10" spans="2:2" ht="43.95" customHeight="1" x14ac:dyDescent="0.25">
      <c r="B10" s="4" t="s">
        <v>6</v>
      </c>
    </row>
    <row r="12" spans="2:2" ht="15.6" x14ac:dyDescent="0.3">
      <c r="B12" s="3" t="s">
        <v>7</v>
      </c>
    </row>
    <row r="13" spans="2:2" ht="30" customHeight="1" x14ac:dyDescent="0.25">
      <c r="B13" s="4" t="s">
        <v>8</v>
      </c>
    </row>
    <row r="14" spans="2:2" ht="30" customHeight="1" x14ac:dyDescent="0.25">
      <c r="B14" s="4" t="s">
        <v>9</v>
      </c>
    </row>
    <row r="15" spans="2:2" ht="16.05" customHeight="1" x14ac:dyDescent="0.25">
      <c r="B15" s="4" t="s">
        <v>10</v>
      </c>
    </row>
    <row r="16" spans="2:2" ht="16.05" customHeight="1" x14ac:dyDescent="0.25">
      <c r="B16" s="4" t="s">
        <v>11</v>
      </c>
    </row>
    <row r="18" spans="2:2" ht="15.6" x14ac:dyDescent="0.3">
      <c r="B18" s="3" t="s">
        <v>12</v>
      </c>
    </row>
    <row r="19" spans="2:2" ht="58.05" customHeight="1" x14ac:dyDescent="0.25">
      <c r="B19" s="4" t="s">
        <v>13</v>
      </c>
    </row>
    <row r="21" spans="2:2" ht="15.6" x14ac:dyDescent="0.3">
      <c r="B21" s="3" t="s">
        <v>14</v>
      </c>
    </row>
    <row r="22" spans="2:2" ht="30" customHeight="1" x14ac:dyDescent="0.25">
      <c r="B22" s="4" t="s">
        <v>15</v>
      </c>
    </row>
    <row r="23" spans="2:2" ht="30" customHeight="1" x14ac:dyDescent="0.25">
      <c r="B23" s="4" t="s">
        <v>16</v>
      </c>
    </row>
    <row r="24" spans="2:2" ht="30" customHeight="1" x14ac:dyDescent="0.25">
      <c r="B24" s="4" t="s">
        <v>17</v>
      </c>
    </row>
    <row r="25" spans="2:2" ht="30" customHeight="1" x14ac:dyDescent="0.25">
      <c r="B25" s="4" t="s">
        <v>18</v>
      </c>
    </row>
    <row r="27" spans="2:2" ht="15.6" x14ac:dyDescent="0.3">
      <c r="B27" s="3" t="s">
        <v>19</v>
      </c>
    </row>
    <row r="28" spans="2:2" ht="30" customHeight="1" x14ac:dyDescent="0.25">
      <c r="B28" s="4" t="s">
        <v>20</v>
      </c>
    </row>
    <row r="30" spans="2:2" ht="16.05" customHeight="1" x14ac:dyDescent="0.25">
      <c r="B30" s="4" t="s">
        <v>21</v>
      </c>
    </row>
    <row r="32" spans="2:2" x14ac:dyDescent="0.25">
      <c r="B32" s="6" t="s">
        <v>22</v>
      </c>
    </row>
  </sheetData>
  <hyperlinks>
    <hyperlink ref="B32" r:id="rId1" tooltip="Open LBO Reps" xr:uid="{D11CA92F-E0D7-489A-9DDE-CA3D712C7B4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A26FA-04DC-45AD-97F4-096846719760}">
  <dimension ref="B1:J43"/>
  <sheetViews>
    <sheetView showGridLines="0" zoomScaleNormal="100" workbookViewId="0">
      <pane xSplit="2" ySplit="5" topLeftCell="C6" activePane="bottomRight" state="frozenSplit"/>
      <selection pane="bottomLeft" activeCell="A6" sqref="A6"/>
      <selection pane="topRight" activeCell="C1" sqref="C1"/>
      <selection pane="bottomRight" activeCell="C7" sqref="C7"/>
    </sheetView>
  </sheetViews>
  <sheetFormatPr defaultRowHeight="13.2" x14ac:dyDescent="0.25"/>
  <cols>
    <col min="1" max="1" width="2.77734375" customWidth="1"/>
    <col min="2" max="2" width="42.77734375" customWidth="1"/>
    <col min="3" max="8" width="12.77734375" customWidth="1"/>
    <col min="9" max="9" width="2.77734375" customWidth="1"/>
    <col min="10" max="10" width="62.77734375" customWidth="1"/>
  </cols>
  <sheetData>
    <row r="1" spans="2:10" ht="22.8" x14ac:dyDescent="0.4">
      <c r="B1" s="1" t="s">
        <v>23</v>
      </c>
    </row>
    <row r="2" spans="2:10" ht="13.8" x14ac:dyDescent="0.25">
      <c r="B2" s="2" t="s">
        <v>24</v>
      </c>
    </row>
    <row r="3" spans="2:10" x14ac:dyDescent="0.25">
      <c r="B3" s="5" t="s">
        <v>25</v>
      </c>
    </row>
    <row r="5" spans="2:10" x14ac:dyDescent="0.25">
      <c r="B5" s="7" t="s">
        <v>26</v>
      </c>
      <c r="C5" s="8" t="s">
        <v>27</v>
      </c>
      <c r="D5" s="8" t="s">
        <v>28</v>
      </c>
      <c r="E5" s="8" t="s">
        <v>29</v>
      </c>
      <c r="F5" s="8" t="s">
        <v>30</v>
      </c>
      <c r="G5" s="8" t="s">
        <v>31</v>
      </c>
      <c r="H5" s="8" t="s">
        <v>32</v>
      </c>
    </row>
    <row r="6" spans="2:10" x14ac:dyDescent="0.25">
      <c r="B6" s="5" t="s">
        <v>33</v>
      </c>
      <c r="C6" s="9">
        <v>2025</v>
      </c>
      <c r="D6" s="9">
        <v>2026</v>
      </c>
      <c r="E6" s="9">
        <v>2027</v>
      </c>
      <c r="F6" s="9">
        <v>2028</v>
      </c>
      <c r="G6" s="9">
        <v>2029</v>
      </c>
      <c r="H6" s="9">
        <v>2030</v>
      </c>
      <c r="J6" s="5" t="s">
        <v>34</v>
      </c>
    </row>
    <row r="7" spans="2:10" x14ac:dyDescent="0.25">
      <c r="B7" t="s">
        <v>35</v>
      </c>
      <c r="C7" s="10">
        <v>3</v>
      </c>
      <c r="D7" s="10">
        <v>3</v>
      </c>
      <c r="E7" s="10">
        <v>4</v>
      </c>
      <c r="F7" s="10">
        <v>5</v>
      </c>
      <c r="G7" s="10">
        <v>5</v>
      </c>
      <c r="H7" s="10">
        <v>5</v>
      </c>
    </row>
    <row r="8" spans="2:10" x14ac:dyDescent="0.25">
      <c r="B8" t="s">
        <v>36</v>
      </c>
      <c r="D8" s="11">
        <f>D7-C7</f>
        <v>0</v>
      </c>
      <c r="E8" s="11">
        <f>E7-D7</f>
        <v>1</v>
      </c>
      <c r="F8" s="11">
        <f>F7-E7</f>
        <v>1</v>
      </c>
      <c r="G8" s="11">
        <f>G7-F7</f>
        <v>0</v>
      </c>
      <c r="H8" s="11">
        <f>H7-G7</f>
        <v>0</v>
      </c>
    </row>
    <row r="9" spans="2:10" x14ac:dyDescent="0.25">
      <c r="B9" t="s">
        <v>37</v>
      </c>
      <c r="C9" s="10">
        <v>30</v>
      </c>
      <c r="D9" s="10">
        <v>32</v>
      </c>
      <c r="E9" s="10">
        <v>33</v>
      </c>
      <c r="F9" s="10">
        <v>34</v>
      </c>
      <c r="G9" s="10">
        <v>35</v>
      </c>
      <c r="H9" s="10">
        <v>36</v>
      </c>
      <c r="J9" s="5" t="s">
        <v>38</v>
      </c>
    </row>
    <row r="10" spans="2:10" x14ac:dyDescent="0.25">
      <c r="B10" t="s">
        <v>39</v>
      </c>
      <c r="D10" s="10">
        <v>450</v>
      </c>
      <c r="E10" s="10">
        <v>450</v>
      </c>
      <c r="F10" s="10">
        <v>465</v>
      </c>
      <c r="G10" s="10">
        <v>480</v>
      </c>
      <c r="H10" s="10">
        <v>495</v>
      </c>
      <c r="J10" s="5" t="s">
        <v>40</v>
      </c>
    </row>
    <row r="11" spans="2:10" x14ac:dyDescent="0.25">
      <c r="B11" t="s">
        <v>41</v>
      </c>
      <c r="C11" s="10">
        <v>7</v>
      </c>
    </row>
    <row r="12" spans="2:10" x14ac:dyDescent="0.25">
      <c r="B12" t="s">
        <v>42</v>
      </c>
      <c r="C12" s="10">
        <v>430</v>
      </c>
      <c r="D12" s="10">
        <v>455</v>
      </c>
      <c r="E12" s="10">
        <v>560</v>
      </c>
      <c r="F12" s="10">
        <v>690</v>
      </c>
      <c r="G12" s="10">
        <v>760</v>
      </c>
      <c r="H12" s="10">
        <v>800</v>
      </c>
      <c r="J12" s="5" t="s">
        <v>43</v>
      </c>
    </row>
    <row r="14" spans="2:10" x14ac:dyDescent="0.25">
      <c r="B14" s="7" t="s">
        <v>44</v>
      </c>
      <c r="C14" s="8" t="s">
        <v>27</v>
      </c>
      <c r="D14" s="8" t="s">
        <v>28</v>
      </c>
      <c r="E14" s="8" t="s">
        <v>29</v>
      </c>
      <c r="F14" s="8" t="s">
        <v>30</v>
      </c>
      <c r="G14" s="8" t="s">
        <v>31</v>
      </c>
      <c r="H14" s="8" t="s">
        <v>32</v>
      </c>
    </row>
    <row r="15" spans="2:10" x14ac:dyDescent="0.25">
      <c r="B15" t="s">
        <v>45</v>
      </c>
      <c r="D15" s="11">
        <f>D7*D9</f>
        <v>96</v>
      </c>
      <c r="E15" s="11">
        <f>E7*E9</f>
        <v>132</v>
      </c>
      <c r="F15" s="11">
        <f>F7*F9</f>
        <v>170</v>
      </c>
      <c r="G15" s="11">
        <f>G7*G9</f>
        <v>175</v>
      </c>
      <c r="H15" s="11">
        <f>H7*H9</f>
        <v>180</v>
      </c>
    </row>
    <row r="16" spans="2:10" x14ac:dyDescent="0.25">
      <c r="B16" t="s">
        <v>46</v>
      </c>
      <c r="D16" s="11">
        <f>D8*D10</f>
        <v>0</v>
      </c>
      <c r="E16" s="11">
        <f>E8*E10</f>
        <v>450</v>
      </c>
      <c r="F16" s="11">
        <f>F8*F10</f>
        <v>465</v>
      </c>
      <c r="G16" s="11">
        <f>G8*G10</f>
        <v>0</v>
      </c>
      <c r="H16" s="11">
        <f>H8*H10</f>
        <v>0</v>
      </c>
      <c r="J16" s="5" t="s">
        <v>47</v>
      </c>
    </row>
    <row r="17" spans="2:10" x14ac:dyDescent="0.25">
      <c r="B17" s="12" t="s">
        <v>48</v>
      </c>
      <c r="D17" s="13">
        <f>D15+D16</f>
        <v>96</v>
      </c>
      <c r="E17" s="13">
        <f>E15+E16</f>
        <v>582</v>
      </c>
      <c r="F17" s="13">
        <f>F15+F16</f>
        <v>635</v>
      </c>
      <c r="G17" s="13">
        <f>G15+G16</f>
        <v>175</v>
      </c>
      <c r="H17" s="13">
        <f>H15+H16</f>
        <v>180</v>
      </c>
    </row>
    <row r="19" spans="2:10" x14ac:dyDescent="0.25">
      <c r="B19" s="7" t="s">
        <v>49</v>
      </c>
      <c r="C19" s="8" t="s">
        <v>27</v>
      </c>
      <c r="D19" s="8" t="s">
        <v>28</v>
      </c>
      <c r="E19" s="8" t="s">
        <v>29</v>
      </c>
      <c r="F19" s="8" t="s">
        <v>30</v>
      </c>
      <c r="G19" s="8" t="s">
        <v>31</v>
      </c>
      <c r="H19" s="8" t="s">
        <v>32</v>
      </c>
    </row>
    <row r="20" spans="2:10" x14ac:dyDescent="0.25">
      <c r="B20" t="s">
        <v>50</v>
      </c>
      <c r="D20" s="10">
        <v>175</v>
      </c>
      <c r="E20" s="10">
        <v>175</v>
      </c>
      <c r="F20" s="10">
        <v>160</v>
      </c>
      <c r="G20" s="10">
        <v>140</v>
      </c>
      <c r="H20" s="10">
        <v>110</v>
      </c>
      <c r="J20" s="5" t="s">
        <v>51</v>
      </c>
    </row>
    <row r="21" spans="2:10" x14ac:dyDescent="0.25">
      <c r="B21" t="s">
        <v>52</v>
      </c>
      <c r="C21" s="9">
        <v>2026</v>
      </c>
      <c r="D21" s="11">
        <f>IF(AND(D$6&gt;=$C21,D$6&lt;$C21+$C$11),INDEX($D$17:$H$17,MATCH($C21,$D$6:$H$6,0))/$C$11,0)</f>
        <v>13.714285714285714</v>
      </c>
      <c r="E21" s="11">
        <f>IF(AND(E$6&gt;=$C21,E$6&lt;$C21+$C$11),INDEX($D$17:$H$17,MATCH($C21,$D$6:$H$6,0))/$C$11,0)</f>
        <v>13.714285714285714</v>
      </c>
      <c r="F21" s="11">
        <f>IF(AND(F$6&gt;=$C21,F$6&lt;$C21+$C$11),INDEX($D$17:$H$17,MATCH($C21,$D$6:$H$6,0))/$C$11,0)</f>
        <v>13.714285714285714</v>
      </c>
      <c r="G21" s="11">
        <f>IF(AND(G$6&gt;=$C21,G$6&lt;$C21+$C$11),INDEX($D$17:$H$17,MATCH($C21,$D$6:$H$6,0))/$C$11,0)</f>
        <v>13.714285714285714</v>
      </c>
      <c r="H21" s="11">
        <f>IF(AND(H$6&gt;=$C21,H$6&lt;$C21+$C$11),INDEX($D$17:$H$17,MATCH($C21,$D$6:$H$6,0))/$C$11,0)</f>
        <v>13.714285714285714</v>
      </c>
      <c r="J21" s="5" t="s">
        <v>57</v>
      </c>
    </row>
    <row r="22" spans="2:10" x14ac:dyDescent="0.25">
      <c r="B22" t="s">
        <v>53</v>
      </c>
      <c r="C22" s="9">
        <v>2027</v>
      </c>
      <c r="D22" s="11">
        <f>IF(AND(D$6&gt;=$C22,D$6&lt;$C22+$C$11),INDEX($D$17:$H$17,MATCH($C22,$D$6:$H$6,0))/$C$11,0)</f>
        <v>0</v>
      </c>
      <c r="E22" s="11">
        <f>IF(AND(E$6&gt;=$C22,E$6&lt;$C22+$C$11),INDEX($D$17:$H$17,MATCH($C22,$D$6:$H$6,0))/$C$11,0)</f>
        <v>83.142857142857139</v>
      </c>
      <c r="F22" s="11">
        <f>IF(AND(F$6&gt;=$C22,F$6&lt;$C22+$C$11),INDEX($D$17:$H$17,MATCH($C22,$D$6:$H$6,0))/$C$11,0)</f>
        <v>83.142857142857139</v>
      </c>
      <c r="G22" s="11">
        <f>IF(AND(G$6&gt;=$C22,G$6&lt;$C22+$C$11),INDEX($D$17:$H$17,MATCH($C22,$D$6:$H$6,0))/$C$11,0)</f>
        <v>83.142857142857139</v>
      </c>
      <c r="H22" s="11">
        <f>IF(AND(H$6&gt;=$C22,H$6&lt;$C22+$C$11),INDEX($D$17:$H$17,MATCH($C22,$D$6:$H$6,0))/$C$11,0)</f>
        <v>83.142857142857139</v>
      </c>
    </row>
    <row r="23" spans="2:10" x14ac:dyDescent="0.25">
      <c r="B23" t="s">
        <v>54</v>
      </c>
      <c r="C23" s="9">
        <v>2028</v>
      </c>
      <c r="D23" s="11">
        <f>IF(AND(D$6&gt;=$C23,D$6&lt;$C23+$C$11),INDEX($D$17:$H$17,MATCH($C23,$D$6:$H$6,0))/$C$11,0)</f>
        <v>0</v>
      </c>
      <c r="E23" s="11">
        <f>IF(AND(E$6&gt;=$C23,E$6&lt;$C23+$C$11),INDEX($D$17:$H$17,MATCH($C23,$D$6:$H$6,0))/$C$11,0)</f>
        <v>0</v>
      </c>
      <c r="F23" s="11">
        <f>IF(AND(F$6&gt;=$C23,F$6&lt;$C23+$C$11),INDEX($D$17:$H$17,MATCH($C23,$D$6:$H$6,0))/$C$11,0)</f>
        <v>90.714285714285708</v>
      </c>
      <c r="G23" s="11">
        <f>IF(AND(G$6&gt;=$C23,G$6&lt;$C23+$C$11),INDEX($D$17:$H$17,MATCH($C23,$D$6:$H$6,0))/$C$11,0)</f>
        <v>90.714285714285708</v>
      </c>
      <c r="H23" s="11">
        <f>IF(AND(H$6&gt;=$C23,H$6&lt;$C23+$C$11),INDEX($D$17:$H$17,MATCH($C23,$D$6:$H$6,0))/$C$11,0)</f>
        <v>90.714285714285708</v>
      </c>
    </row>
    <row r="24" spans="2:10" x14ac:dyDescent="0.25">
      <c r="B24" t="s">
        <v>55</v>
      </c>
      <c r="C24" s="9">
        <v>2029</v>
      </c>
      <c r="D24" s="11">
        <f>IF(AND(D$6&gt;=$C24,D$6&lt;$C24+$C$11),INDEX($D$17:$H$17,MATCH($C24,$D$6:$H$6,0))/$C$11,0)</f>
        <v>0</v>
      </c>
      <c r="E24" s="11">
        <f>IF(AND(E$6&gt;=$C24,E$6&lt;$C24+$C$11),INDEX($D$17:$H$17,MATCH($C24,$D$6:$H$6,0))/$C$11,0)</f>
        <v>0</v>
      </c>
      <c r="F24" s="11">
        <f>IF(AND(F$6&gt;=$C24,F$6&lt;$C24+$C$11),INDEX($D$17:$H$17,MATCH($C24,$D$6:$H$6,0))/$C$11,0)</f>
        <v>0</v>
      </c>
      <c r="G24" s="11">
        <f>IF(AND(G$6&gt;=$C24,G$6&lt;$C24+$C$11),INDEX($D$17:$H$17,MATCH($C24,$D$6:$H$6,0))/$C$11,0)</f>
        <v>25</v>
      </c>
      <c r="H24" s="11">
        <f>IF(AND(H$6&gt;=$C24,H$6&lt;$C24+$C$11),INDEX($D$17:$H$17,MATCH($C24,$D$6:$H$6,0))/$C$11,0)</f>
        <v>25</v>
      </c>
    </row>
    <row r="25" spans="2:10" x14ac:dyDescent="0.25">
      <c r="B25" t="s">
        <v>56</v>
      </c>
      <c r="C25" s="9">
        <v>2030</v>
      </c>
      <c r="D25" s="11">
        <f>IF(AND(D$6&gt;=$C25,D$6&lt;$C25+$C$11),INDEX($D$17:$H$17,MATCH($C25,$D$6:$H$6,0))/$C$11,0)</f>
        <v>0</v>
      </c>
      <c r="E25" s="11">
        <f>IF(AND(E$6&gt;=$C25,E$6&lt;$C25+$C$11),INDEX($D$17:$H$17,MATCH($C25,$D$6:$H$6,0))/$C$11,0)</f>
        <v>0</v>
      </c>
      <c r="F25" s="11">
        <f>IF(AND(F$6&gt;=$C25,F$6&lt;$C25+$C$11),INDEX($D$17:$H$17,MATCH($C25,$D$6:$H$6,0))/$C$11,0)</f>
        <v>0</v>
      </c>
      <c r="G25" s="11">
        <f>IF(AND(G$6&gt;=$C25,G$6&lt;$C25+$C$11),INDEX($D$17:$H$17,MATCH($C25,$D$6:$H$6,0))/$C$11,0)</f>
        <v>0</v>
      </c>
      <c r="H25" s="11">
        <f>IF(AND(H$6&gt;=$C25,H$6&lt;$C25+$C$11),INDEX($D$17:$H$17,MATCH($C25,$D$6:$H$6,0))/$C$11,0)</f>
        <v>25.714285714285715</v>
      </c>
    </row>
    <row r="26" spans="2:10" x14ac:dyDescent="0.25">
      <c r="B26" s="12" t="s">
        <v>58</v>
      </c>
      <c r="D26" s="13">
        <f>SUM(D20:D25)</f>
        <v>188.71428571428572</v>
      </c>
      <c r="E26" s="13">
        <f>SUM(E20:E25)</f>
        <v>271.85714285714289</v>
      </c>
      <c r="F26" s="13">
        <f>SUM(F20:F25)</f>
        <v>347.57142857142861</v>
      </c>
      <c r="G26" s="13">
        <f>SUM(G20:G25)</f>
        <v>352.57142857142856</v>
      </c>
      <c r="H26" s="13">
        <f>SUM(H20:H25)</f>
        <v>348.28571428571428</v>
      </c>
    </row>
    <row r="28" spans="2:10" x14ac:dyDescent="0.25">
      <c r="B28" s="7" t="s">
        <v>59</v>
      </c>
      <c r="C28" s="8" t="s">
        <v>27</v>
      </c>
      <c r="D28" s="8" t="s">
        <v>28</v>
      </c>
      <c r="E28" s="8" t="s">
        <v>29</v>
      </c>
      <c r="F28" s="8" t="s">
        <v>30</v>
      </c>
      <c r="G28" s="8" t="s">
        <v>31</v>
      </c>
      <c r="H28" s="8" t="s">
        <v>32</v>
      </c>
    </row>
    <row r="29" spans="2:10" x14ac:dyDescent="0.25">
      <c r="B29" t="s">
        <v>60</v>
      </c>
      <c r="D29" s="11">
        <f>C32</f>
        <v>1210</v>
      </c>
      <c r="E29" s="11">
        <f>D32</f>
        <v>1117.2857142857142</v>
      </c>
      <c r="F29" s="11">
        <f>E32</f>
        <v>1427.4285714285713</v>
      </c>
      <c r="G29" s="11">
        <f>F32</f>
        <v>1714.8571428571429</v>
      </c>
      <c r="H29" s="11">
        <f>G32</f>
        <v>1537.2857142857142</v>
      </c>
    </row>
    <row r="30" spans="2:10" x14ac:dyDescent="0.25">
      <c r="B30" t="s">
        <v>61</v>
      </c>
      <c r="D30" s="11">
        <f>D17</f>
        <v>96</v>
      </c>
      <c r="E30" s="11">
        <f>E17</f>
        <v>582</v>
      </c>
      <c r="F30" s="11">
        <f>F17</f>
        <v>635</v>
      </c>
      <c r="G30" s="11">
        <f>G17</f>
        <v>175</v>
      </c>
      <c r="H30" s="11">
        <f>H17</f>
        <v>180</v>
      </c>
    </row>
    <row r="31" spans="2:10" x14ac:dyDescent="0.25">
      <c r="B31" t="s">
        <v>62</v>
      </c>
      <c r="D31" s="11">
        <f>-D26</f>
        <v>-188.71428571428572</v>
      </c>
      <c r="E31" s="11">
        <f>-E26</f>
        <v>-271.85714285714289</v>
      </c>
      <c r="F31" s="11">
        <f>-F26</f>
        <v>-347.57142857142861</v>
      </c>
      <c r="G31" s="11">
        <f>-G26</f>
        <v>-352.57142857142856</v>
      </c>
      <c r="H31" s="11">
        <f>-H26</f>
        <v>-348.28571428571428</v>
      </c>
    </row>
    <row r="32" spans="2:10" x14ac:dyDescent="0.25">
      <c r="B32" s="14" t="s">
        <v>63</v>
      </c>
      <c r="C32" s="15">
        <v>1210</v>
      </c>
      <c r="D32" s="16">
        <f>SUM(D29:D31)</f>
        <v>1117.2857142857142</v>
      </c>
      <c r="E32" s="16">
        <f>SUM(E29:E31)</f>
        <v>1427.4285714285713</v>
      </c>
      <c r="F32" s="16">
        <f>SUM(F29:F31)</f>
        <v>1714.8571428571429</v>
      </c>
      <c r="G32" s="16">
        <f>SUM(G29:G31)</f>
        <v>1537.2857142857142</v>
      </c>
      <c r="H32" s="16">
        <f>SUM(H29:H31)</f>
        <v>1369</v>
      </c>
    </row>
    <row r="34" spans="2:10" x14ac:dyDescent="0.25">
      <c r="B34" t="s">
        <v>64</v>
      </c>
      <c r="C34" s="10">
        <v>1850</v>
      </c>
      <c r="D34" s="11">
        <f>C34+D17</f>
        <v>1946</v>
      </c>
      <c r="E34" s="11">
        <f>D34+E17</f>
        <v>2528</v>
      </c>
      <c r="F34" s="11">
        <f>E34+F17</f>
        <v>3163</v>
      </c>
      <c r="G34" s="11">
        <f>F34+G17</f>
        <v>3338</v>
      </c>
      <c r="H34" s="11">
        <f>G34+H17</f>
        <v>3518</v>
      </c>
    </row>
    <row r="35" spans="2:10" x14ac:dyDescent="0.25">
      <c r="B35" t="s">
        <v>65</v>
      </c>
      <c r="C35" s="10">
        <v>640</v>
      </c>
      <c r="D35" s="11">
        <f>C35+D26</f>
        <v>828.71428571428578</v>
      </c>
      <c r="E35" s="11">
        <f>D35+E26</f>
        <v>1100.5714285714287</v>
      </c>
      <c r="F35" s="11">
        <f>E35+F26</f>
        <v>1448.1428571428573</v>
      </c>
      <c r="G35" s="11">
        <f>F35+G26</f>
        <v>1800.7142857142858</v>
      </c>
      <c r="H35" s="11">
        <f>G35+H26</f>
        <v>2149</v>
      </c>
    </row>
    <row r="36" spans="2:10" x14ac:dyDescent="0.25">
      <c r="B36" s="17" t="s">
        <v>66</v>
      </c>
      <c r="C36" s="18">
        <f>ROUND(C34-C35-C32,3)</f>
        <v>0</v>
      </c>
      <c r="D36" s="18">
        <f>ROUND(D34-D35-D32,3)</f>
        <v>0</v>
      </c>
      <c r="E36" s="18">
        <f>ROUND(E34-E35-E32,3)</f>
        <v>0</v>
      </c>
      <c r="F36" s="18">
        <f>ROUND(F34-F35-F32,3)</f>
        <v>0</v>
      </c>
      <c r="G36" s="18">
        <f>ROUND(G34-G35-G32,3)</f>
        <v>0</v>
      </c>
      <c r="H36" s="18">
        <f>ROUND(H34-H35-H32,3)</f>
        <v>0</v>
      </c>
    </row>
    <row r="38" spans="2:10" x14ac:dyDescent="0.25">
      <c r="B38" s="7" t="s">
        <v>67</v>
      </c>
      <c r="C38" s="8" t="s">
        <v>27</v>
      </c>
      <c r="D38" s="8" t="s">
        <v>28</v>
      </c>
      <c r="E38" s="8" t="s">
        <v>29</v>
      </c>
      <c r="F38" s="8" t="s">
        <v>30</v>
      </c>
      <c r="G38" s="8" t="s">
        <v>31</v>
      </c>
      <c r="H38" s="8" t="s">
        <v>32</v>
      </c>
    </row>
    <row r="39" spans="2:10" x14ac:dyDescent="0.25">
      <c r="B39" t="s">
        <v>42</v>
      </c>
      <c r="D39" s="11">
        <f>D12</f>
        <v>455</v>
      </c>
      <c r="E39" s="11">
        <f>E12</f>
        <v>560</v>
      </c>
      <c r="F39" s="11">
        <f>F12</f>
        <v>690</v>
      </c>
      <c r="G39" s="11">
        <f>G12</f>
        <v>760</v>
      </c>
      <c r="H39" s="11">
        <f>H12</f>
        <v>800</v>
      </c>
    </row>
    <row r="40" spans="2:10" x14ac:dyDescent="0.25">
      <c r="B40" t="s">
        <v>68</v>
      </c>
      <c r="D40" s="11">
        <f>-D17</f>
        <v>-96</v>
      </c>
      <c r="E40" s="11">
        <f>-E17</f>
        <v>-582</v>
      </c>
      <c r="F40" s="11">
        <f>-F17</f>
        <v>-635</v>
      </c>
      <c r="G40" s="11">
        <f>-G17</f>
        <v>-175</v>
      </c>
      <c r="H40" s="11">
        <f>-H17</f>
        <v>-180</v>
      </c>
    </row>
    <row r="41" spans="2:10" x14ac:dyDescent="0.25">
      <c r="B41" s="14" t="s">
        <v>69</v>
      </c>
      <c r="C41" s="19"/>
      <c r="D41" s="16">
        <f>D39+D40</f>
        <v>359</v>
      </c>
      <c r="E41" s="16">
        <f>E39+E40</f>
        <v>-22</v>
      </c>
      <c r="F41" s="16">
        <f>F39+F40</f>
        <v>55</v>
      </c>
      <c r="G41" s="16">
        <f>G39+G40</f>
        <v>585</v>
      </c>
      <c r="H41" s="16">
        <f>H39+H40</f>
        <v>620</v>
      </c>
      <c r="J41" s="5" t="s">
        <v>70</v>
      </c>
    </row>
    <row r="42" spans="2:10" x14ac:dyDescent="0.25">
      <c r="B42" s="5" t="s">
        <v>71</v>
      </c>
      <c r="D42" s="20">
        <f>D41/D39</f>
        <v>0.78901098901098898</v>
      </c>
      <c r="E42" s="20">
        <f>E41/E39</f>
        <v>-3.9285714285714285E-2</v>
      </c>
      <c r="F42" s="20">
        <f>F41/F39</f>
        <v>7.9710144927536225E-2</v>
      </c>
      <c r="G42" s="20">
        <f>G41/G39</f>
        <v>0.76973684210526316</v>
      </c>
      <c r="H42" s="20">
        <f>H41/H39</f>
        <v>0.77500000000000002</v>
      </c>
    </row>
    <row r="43" spans="2:10" x14ac:dyDescent="0.25">
      <c r="B43" t="s">
        <v>72</v>
      </c>
      <c r="D43" s="21">
        <f>D17/D26</f>
        <v>0.50870552611657838</v>
      </c>
      <c r="E43" s="21">
        <f>E17/E26</f>
        <v>2.1408302679978979</v>
      </c>
      <c r="F43" s="21">
        <f>F17/F26</f>
        <v>1.8269625976161117</v>
      </c>
      <c r="G43" s="21">
        <f>G17/G26</f>
        <v>0.49635332252836306</v>
      </c>
      <c r="H43" s="21">
        <f>H17/H26</f>
        <v>0.51681706316652998</v>
      </c>
      <c r="J43" s="5"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vt:lpstr>
      <vt:lpstr>PP&amp;E Schedule</vt:lpstr>
    </vt:vector>
  </TitlesOfParts>
  <Company>LBO Reps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LBO Reps</dc:creator>
  <cp:lastModifiedBy>LBO Reps</cp:lastModifiedBy>
  <dcterms:created xsi:type="dcterms:W3CDTF">2026-11-01T01:03:56Z</dcterms:created>
  <dcterms:modified xsi:type="dcterms:W3CDTF">2026-11-01T01:04:00Z</dcterms:modified>
</cp:coreProperties>
</file>